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718\Desktop\HP用\★★上下水道料金エクセル★★\"/>
    </mc:Choice>
  </mc:AlternateContent>
  <xr:revisionPtr revIDLastSave="0" documentId="13_ncr:1_{0FFAF963-7578-412A-86B7-E71D6F39D378}" xr6:coauthVersionLast="47" xr6:coauthVersionMax="47" xr10:uidLastSave="{00000000-0000-0000-0000-000000000000}"/>
  <bookViews>
    <workbookView xWindow="-28920" yWindow="-120" windowWidth="29040" windowHeight="15720" xr2:uid="{5D3E3E9B-178E-4D54-B517-2194966A0B2A}"/>
  </bookViews>
  <sheets>
    <sheet name="計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K9" i="1" l="1"/>
  <c r="O9" i="1" l="1"/>
  <c r="N9" i="1" s="1"/>
  <c r="O10" i="1"/>
  <c r="N10" i="1" s="1"/>
  <c r="O11" i="1"/>
  <c r="N11" i="1" s="1"/>
  <c r="O12" i="1"/>
  <c r="N12" i="1" s="1"/>
  <c r="T21" i="1"/>
  <c r="O14" i="1" l="1"/>
  <c r="U21" i="1"/>
  <c r="V21" i="1" s="1"/>
  <c r="W21" i="1" s="1"/>
  <c r="T19" i="1"/>
  <c r="U19" i="1" s="1"/>
  <c r="T20" i="1"/>
  <c r="T22" i="1"/>
  <c r="N14" i="1" l="1"/>
  <c r="N16" i="1" s="1"/>
  <c r="U22" i="1"/>
  <c r="V22" i="1" s="1"/>
  <c r="W22" i="1" s="1"/>
  <c r="U20" i="1"/>
  <c r="V20" i="1" s="1"/>
  <c r="W20" i="1" s="1"/>
  <c r="V19" i="1"/>
  <c r="W19" i="1" s="1"/>
  <c r="N17" i="1" l="1"/>
  <c r="O17" i="1" s="1"/>
  <c r="N18" i="1" l="1"/>
  <c r="N19" i="1" s="1"/>
  <c r="N20" i="1" s="1"/>
  <c r="N22" i="1" s="1"/>
</calcChain>
</file>

<file path=xl/sharedStrings.xml><?xml version="1.0" encoding="utf-8"?>
<sst xmlns="http://schemas.openxmlformats.org/spreadsheetml/2006/main" count="49" uniqueCount="45">
  <si>
    <t>水量</t>
    <rPh sb="0" eb="2">
      <t>スイリョウ</t>
    </rPh>
    <phoneticPr fontId="2"/>
  </si>
  <si>
    <t>下水道料金</t>
    <rPh sb="0" eb="3">
      <t>ゲスイドウ</t>
    </rPh>
    <rPh sb="3" eb="5">
      <t>リョウキン</t>
    </rPh>
    <phoneticPr fontId="2"/>
  </si>
  <si>
    <t>消費税</t>
    <rPh sb="0" eb="3">
      <t>ショウヒゼイ</t>
    </rPh>
    <phoneticPr fontId="2"/>
  </si>
  <si>
    <t>使用料金</t>
    <rPh sb="0" eb="2">
      <t>シヨウ</t>
    </rPh>
    <rPh sb="2" eb="4">
      <t>リョウキン</t>
    </rPh>
    <phoneticPr fontId="3"/>
  </si>
  <si>
    <t>使用水量</t>
    <rPh sb="0" eb="2">
      <t>シヨウ</t>
    </rPh>
    <rPh sb="2" eb="4">
      <t>スイリョウ</t>
    </rPh>
    <phoneticPr fontId="3"/>
  </si>
  <si>
    <t>1001以上</t>
    <rPh sb="4" eb="6">
      <t>イジョウ</t>
    </rPh>
    <phoneticPr fontId="3"/>
  </si>
  <si>
    <t>1000迄</t>
    <rPh sb="4" eb="5">
      <t>マデ</t>
    </rPh>
    <phoneticPr fontId="3"/>
  </si>
  <si>
    <t>水量</t>
    <rPh sb="0" eb="2">
      <t>スイリョウ</t>
    </rPh>
    <phoneticPr fontId="3"/>
  </si>
  <si>
    <t>料金</t>
    <rPh sb="0" eb="2">
      <t>リョウキン</t>
    </rPh>
    <phoneticPr fontId="3"/>
  </si>
  <si>
    <t>200迄</t>
    <rPh sb="3" eb="4">
      <t>マデ</t>
    </rPh>
    <phoneticPr fontId="3"/>
  </si>
  <si>
    <t>20↓</t>
    <phoneticPr fontId="3"/>
  </si>
  <si>
    <t>100迄</t>
    <rPh sb="3" eb="4">
      <t>マデ</t>
    </rPh>
    <phoneticPr fontId="3"/>
  </si>
  <si>
    <t>21-100</t>
    <phoneticPr fontId="3"/>
  </si>
  <si>
    <t>20迄</t>
    <rPh sb="2" eb="3">
      <t>マデ</t>
    </rPh>
    <phoneticPr fontId="3"/>
  </si>
  <si>
    <t>101-200</t>
    <phoneticPr fontId="3"/>
  </si>
  <si>
    <t>201-1000</t>
    <phoneticPr fontId="3"/>
  </si>
  <si>
    <t>計</t>
    <rPh sb="0" eb="1">
      <t>ケイ</t>
    </rPh>
    <phoneticPr fontId="3"/>
  </si>
  <si>
    <t>10円未満</t>
    <rPh sb="2" eb="3">
      <t>エン</t>
    </rPh>
    <rPh sb="3" eb="5">
      <t>ミマン</t>
    </rPh>
    <phoneticPr fontId="3"/>
  </si>
  <si>
    <t>端数処理</t>
    <rPh sb="0" eb="2">
      <t>ハスウ</t>
    </rPh>
    <rPh sb="2" eb="4">
      <t>ショリ</t>
    </rPh>
    <phoneticPr fontId="3"/>
  </si>
  <si>
    <t>端数処理後</t>
    <rPh sb="0" eb="2">
      <t>ハスウ</t>
    </rPh>
    <rPh sb="2" eb="4">
      <t>ショリ</t>
    </rPh>
    <rPh sb="4" eb="5">
      <t>ゴ</t>
    </rPh>
    <phoneticPr fontId="3"/>
  </si>
  <si>
    <t>消費税</t>
    <rPh sb="0" eb="3">
      <t>ショウヒゼイ</t>
    </rPh>
    <phoneticPr fontId="3"/>
  </si>
  <si>
    <t>税込合計</t>
    <rPh sb="0" eb="2">
      <t>ゼイコ</t>
    </rPh>
    <rPh sb="2" eb="4">
      <t>ゴウケイ</t>
    </rPh>
    <phoneticPr fontId="3"/>
  </si>
  <si>
    <t>10円未満の端数</t>
    <rPh sb="2" eb="3">
      <t>エン</t>
    </rPh>
    <rPh sb="3" eb="5">
      <t>ミマン</t>
    </rPh>
    <rPh sb="6" eb="8">
      <t>ハスウ</t>
    </rPh>
    <phoneticPr fontId="3"/>
  </si>
  <si>
    <t>端数計算後</t>
    <rPh sb="0" eb="2">
      <t>ハスウ</t>
    </rPh>
    <rPh sb="2" eb="4">
      <t>ケイサン</t>
    </rPh>
    <rPh sb="4" eb="5">
      <t>ゴ</t>
    </rPh>
    <phoneticPr fontId="3"/>
  </si>
  <si>
    <t>下水料金</t>
    <rPh sb="0" eb="2">
      <t>ゲスイ</t>
    </rPh>
    <rPh sb="2" eb="4">
      <t>リョウキン</t>
    </rPh>
    <phoneticPr fontId="3"/>
  </si>
  <si>
    <t>㎥／２ヵ月</t>
    <rPh sb="4" eb="5">
      <t>ゲツ</t>
    </rPh>
    <phoneticPr fontId="2"/>
  </si>
  <si>
    <t>円（税込）</t>
    <rPh sb="0" eb="1">
      <t>エン</t>
    </rPh>
    <rPh sb="2" eb="4">
      <t>ゼイコミ</t>
    </rPh>
    <phoneticPr fontId="2"/>
  </si>
  <si>
    <t>用途：一般用</t>
    <rPh sb="0" eb="2">
      <t>ヨウト</t>
    </rPh>
    <rPh sb="3" eb="6">
      <t>イッパンヨウ</t>
    </rPh>
    <phoneticPr fontId="2"/>
  </si>
  <si>
    <t>↑こちらを入力</t>
    <rPh sb="5" eb="7">
      <t>ニュウリョク</t>
    </rPh>
    <phoneticPr fontId="2"/>
  </si>
  <si>
    <t>〇 普段の水量は検針票や納付書でご確認下さい。</t>
    <rPh sb="2" eb="4">
      <t>フダン</t>
    </rPh>
    <rPh sb="5" eb="7">
      <t>スイリョウ</t>
    </rPh>
    <rPh sb="8" eb="11">
      <t>ケンシンヒョウ</t>
    </rPh>
    <rPh sb="12" eb="15">
      <t>ノウフショ</t>
    </rPh>
    <rPh sb="17" eb="19">
      <t>カクニン</t>
    </rPh>
    <rPh sb="19" eb="20">
      <t>クダ</t>
    </rPh>
    <phoneticPr fontId="2"/>
  </si>
  <si>
    <t>〇 水道料金とは別料金となります。</t>
    <rPh sb="2" eb="4">
      <t>スイドウ</t>
    </rPh>
    <rPh sb="4" eb="6">
      <t>リョウキン</t>
    </rPh>
    <rPh sb="8" eb="11">
      <t>ベツリョウキン</t>
    </rPh>
    <phoneticPr fontId="2"/>
  </si>
  <si>
    <t>〇 請求は２か月に一度です。</t>
    <rPh sb="2" eb="4">
      <t>セイキュウ</t>
    </rPh>
    <rPh sb="7" eb="8">
      <t>ゲツ</t>
    </rPh>
    <rPh sb="9" eb="11">
      <t>イチド</t>
    </rPh>
    <phoneticPr fontId="2"/>
  </si>
  <si>
    <r>
      <t>1001</t>
    </r>
    <r>
      <rPr>
        <sz val="10"/>
        <color theme="0"/>
        <rFont val="ＭＳ Ｐゴシック"/>
        <family val="3"/>
        <charset val="128"/>
      </rPr>
      <t>↑</t>
    </r>
    <phoneticPr fontId="3"/>
  </si>
  <si>
    <t>〇 使用期間によって金額が変動する場合があります。</t>
    <rPh sb="2" eb="6">
      <t>シヨウキカン</t>
    </rPh>
    <rPh sb="10" eb="12">
      <t>キンガク</t>
    </rPh>
    <rPh sb="13" eb="15">
      <t>ヘンドウ</t>
    </rPh>
    <rPh sb="17" eb="19">
      <t>バアイ</t>
    </rPh>
    <phoneticPr fontId="2"/>
  </si>
  <si>
    <t>この計算シートは使用期間【2か月】で計算しています。</t>
    <rPh sb="2" eb="4">
      <t>ケイサン</t>
    </rPh>
    <rPh sb="8" eb="12">
      <t>シヨウキカン</t>
    </rPh>
    <rPh sb="15" eb="16">
      <t>ゲツ</t>
    </rPh>
    <rPh sb="18" eb="20">
      <t>ケイサン</t>
    </rPh>
    <phoneticPr fontId="2"/>
  </si>
  <si>
    <t>基本料金</t>
    <rPh sb="0" eb="4">
      <t>キホンリョウキン</t>
    </rPh>
    <phoneticPr fontId="2"/>
  </si>
  <si>
    <t>㎥</t>
    <phoneticPr fontId="2"/>
  </si>
  <si>
    <t>使用料</t>
    <rPh sb="0" eb="3">
      <t>シヨウリョウ</t>
    </rPh>
    <phoneticPr fontId="2"/>
  </si>
  <si>
    <t>超過料金単価</t>
    <rPh sb="0" eb="4">
      <t>チョウカリョウキン</t>
    </rPh>
    <rPh sb="4" eb="6">
      <t>タンカ</t>
    </rPh>
    <phoneticPr fontId="2"/>
  </si>
  <si>
    <t>0-20</t>
    <phoneticPr fontId="2"/>
  </si>
  <si>
    <t>21-100</t>
    <phoneticPr fontId="2"/>
  </si>
  <si>
    <t>101-200</t>
    <phoneticPr fontId="2"/>
  </si>
  <si>
    <t>201-1000</t>
    <phoneticPr fontId="2"/>
  </si>
  <si>
    <t>1001-</t>
    <phoneticPr fontId="2"/>
  </si>
  <si>
    <t>2ヵ月（税抜）</t>
    <rPh sb="2" eb="3">
      <t>ゲツ</t>
    </rPh>
    <rPh sb="4" eb="7">
      <t>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</si>
</sst>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0"/>
      <name val="游ゴシック"/>
      <family val="2"/>
      <charset val="128"/>
      <scheme val="minor"/>
    </font>
    <font>
      <sz val="10"/>
      <color theme="0"/>
      <name val="ＭＳ Ｐゴシック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38" fontId="5" fillId="3" borderId="1" xfId="1" applyFont="1" applyFill="1" applyBorder="1" applyAlignment="1" applyProtection="1">
      <alignment horizontal="center" vertical="center"/>
      <protection locked="0"/>
    </xf>
    <xf numFmtId="38" fontId="4" fillId="0" borderId="0" xfId="1" applyFont="1" applyFill="1" applyBorder="1">
      <alignment vertical="center"/>
    </xf>
    <xf numFmtId="38" fontId="4" fillId="0" borderId="0" xfId="1" applyFont="1" applyFill="1">
      <alignment vertical="center"/>
    </xf>
    <xf numFmtId="0" fontId="5" fillId="0" borderId="0" xfId="0" applyFont="1">
      <alignment vertical="center"/>
    </xf>
    <xf numFmtId="38" fontId="5" fillId="4" borderId="0" xfId="0" applyNumberFormat="1" applyFont="1" applyFill="1" applyAlignment="1">
      <alignment horizontal="center"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2" borderId="0" xfId="0" applyFont="1" applyFill="1" applyBorder="1" applyAlignment="1" applyProtection="1">
      <protection hidden="1"/>
    </xf>
    <xf numFmtId="9" fontId="8" fillId="2" borderId="0" xfId="2" applyFont="1" applyFill="1" applyBorder="1" applyAlignment="1" applyProtection="1">
      <protection hidden="1"/>
    </xf>
    <xf numFmtId="0" fontId="8" fillId="2" borderId="0" xfId="0" applyFont="1" applyFill="1" applyAlignment="1" applyProtection="1">
      <protection hidden="1"/>
    </xf>
    <xf numFmtId="38" fontId="8" fillId="2" borderId="0" xfId="1" applyFont="1" applyFill="1" applyBorder="1" applyAlignment="1" applyProtection="1"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38" fontId="8" fillId="2" borderId="0" xfId="0" applyNumberFormat="1" applyFont="1" applyFill="1" applyBorder="1" applyAlignment="1" applyProtection="1">
      <protection hidden="1"/>
    </xf>
    <xf numFmtId="40" fontId="8" fillId="2" borderId="0" xfId="1" applyNumberFormat="1" applyFont="1" applyFill="1" applyBorder="1" applyAlignment="1" applyProtection="1">
      <protection hidden="1"/>
    </xf>
    <xf numFmtId="2" fontId="8" fillId="2" borderId="0" xfId="0" applyNumberFormat="1" applyFont="1" applyFill="1" applyBorder="1" applyAlignment="1" applyProtection="1">
      <protection hidden="1"/>
    </xf>
    <xf numFmtId="2" fontId="8" fillId="2" borderId="0" xfId="1" applyNumberFormat="1" applyFont="1" applyFill="1" applyBorder="1" applyAlignment="1" applyProtection="1">
      <protection hidden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38" fontId="0" fillId="0" borderId="1" xfId="1" applyFont="1" applyBorder="1">
      <alignment vertical="center"/>
    </xf>
    <xf numFmtId="0" fontId="0" fillId="0" borderId="0" xfId="0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216776</xdr:colOff>
      <xdr:row>4</xdr:row>
      <xdr:rowOff>142875</xdr:rowOff>
    </xdr:from>
    <xdr:to>
      <xdr:col>7</xdr:col>
      <xdr:colOff>240195</xdr:colOff>
      <xdr:row>19</xdr:row>
      <xdr:rowOff>201705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0208913-37A4-441B-B912-A06CD2E8D23E}"/>
            </a:ext>
          </a:extLst>
        </xdr:cNvPr>
        <xdr:cNvSpPr/>
      </xdr:nvSpPr>
      <xdr:spPr>
        <a:xfrm>
          <a:off x="1583894" y="613522"/>
          <a:ext cx="4494566" cy="3824007"/>
        </a:xfrm>
        <a:prstGeom prst="roundRect">
          <a:avLst/>
        </a:prstGeom>
        <a:noFill/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470450</xdr:colOff>
      <xdr:row>0</xdr:row>
      <xdr:rowOff>110159</xdr:rowOff>
    </xdr:from>
    <xdr:to>
      <xdr:col>7</xdr:col>
      <xdr:colOff>76199</xdr:colOff>
      <xdr:row>4</xdr:row>
      <xdr:rowOff>19051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0175D6-6E47-4D33-9F30-2CA5BAE0C078}"/>
            </a:ext>
          </a:extLst>
        </xdr:cNvPr>
        <xdr:cNvSpPr txBox="1"/>
      </xdr:nvSpPr>
      <xdr:spPr>
        <a:xfrm>
          <a:off x="1842050" y="110159"/>
          <a:ext cx="4082499" cy="8613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令和８年（</a:t>
          </a:r>
          <a:r>
            <a:rPr lang="en-US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2026</a:t>
          </a:r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年）</a:t>
          </a:r>
          <a:r>
            <a:rPr lang="en-US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5</a:t>
          </a:r>
          <a:r>
            <a:rPr lang="ja-JP" altLang="ja-JP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月検針分</a:t>
          </a:r>
          <a:r>
            <a:rPr lang="ja-JP" altLang="en-US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以前　</a:t>
          </a:r>
          <a:endParaRPr lang="en-US" altLang="ja-JP" sz="1800" b="1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rtl="0" eaLnBrk="1" latinLnBrk="0" hangingPunct="1"/>
          <a:r>
            <a:rPr lang="ja-JP" altLang="en-US" sz="1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下水道使用料計算シート</a:t>
          </a:r>
          <a:r>
            <a:rPr lang="ja-JP" altLang="en-US" sz="18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（旧）</a:t>
          </a:r>
          <a:endParaRPr lang="ja-JP" altLang="ja-JP" sz="18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5</xdr:col>
      <xdr:colOff>222800</xdr:colOff>
      <xdr:row>5</xdr:row>
      <xdr:rowOff>119684</xdr:rowOff>
    </xdr:from>
    <xdr:to>
      <xdr:col>6</xdr:col>
      <xdr:colOff>523875</xdr:colOff>
      <xdr:row>7</xdr:row>
      <xdr:rowOff>83263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A71D8CB-CED6-4907-B571-544E24FD1C1C}"/>
            </a:ext>
          </a:extLst>
        </xdr:cNvPr>
        <xdr:cNvSpPr/>
      </xdr:nvSpPr>
      <xdr:spPr>
        <a:xfrm>
          <a:off x="4699550" y="1310309"/>
          <a:ext cx="986875" cy="439829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n>
                <a:noFill/>
              </a:ln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下水道</a:t>
          </a:r>
          <a:r>
            <a:rPr kumimoji="1" lang="en-US" altLang="ja-JP" sz="1800">
              <a:ln>
                <a:noFill/>
              </a:ln>
              <a:solidFill>
                <a:schemeClr val="tx1"/>
              </a:solidFill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8557-CE72-4B81-B0DD-47A4E2EEDC16}">
  <sheetPr>
    <pageSetUpPr fitToPage="1"/>
  </sheetPr>
  <dimension ref="D6:Z25"/>
  <sheetViews>
    <sheetView showGridLines="0" tabSelected="1" zoomScaleNormal="100" workbookViewId="0">
      <selection activeCell="D10" sqref="D10"/>
    </sheetView>
  </sheetViews>
  <sheetFormatPr defaultRowHeight="18.75" x14ac:dyDescent="0.4"/>
  <cols>
    <col min="1" max="3" width="9" style="1"/>
    <col min="4" max="4" width="20.75" style="1" customWidth="1"/>
    <col min="5" max="5" width="11" style="1" bestFit="1" customWidth="1"/>
    <col min="6" max="8" width="9" style="1"/>
    <col min="9" max="9" width="4.875" style="22" customWidth="1"/>
    <col min="12" max="12" width="9" style="22"/>
    <col min="13" max="13" width="15.25" style="11" bestFit="1" customWidth="1"/>
    <col min="14" max="14" width="12.25" style="11" bestFit="1" customWidth="1"/>
    <col min="15" max="20" width="9" style="11"/>
    <col min="21" max="23" width="9" style="10"/>
    <col min="24" max="26" width="9" style="22"/>
    <col min="27" max="16384" width="9" style="1"/>
  </cols>
  <sheetData>
    <row r="6" spans="4:23" x14ac:dyDescent="0.4">
      <c r="D6" s="2" t="s">
        <v>27</v>
      </c>
      <c r="E6" s="2"/>
      <c r="F6" s="2"/>
      <c r="J6" s="24"/>
      <c r="K6" s="29" t="s">
        <v>44</v>
      </c>
    </row>
    <row r="7" spans="4:23" x14ac:dyDescent="0.4">
      <c r="D7" s="2"/>
      <c r="E7" s="2"/>
      <c r="F7" s="2"/>
      <c r="J7" s="25" t="s">
        <v>36</v>
      </c>
      <c r="K7" s="25" t="s">
        <v>35</v>
      </c>
    </row>
    <row r="8" spans="4:23" x14ac:dyDescent="0.4">
      <c r="D8" s="2" t="s">
        <v>0</v>
      </c>
      <c r="E8" s="2"/>
      <c r="F8" s="2"/>
      <c r="J8" s="26">
        <v>20</v>
      </c>
      <c r="K8" s="28">
        <v>1650</v>
      </c>
      <c r="M8" s="12"/>
      <c r="N8" s="12" t="s">
        <v>3</v>
      </c>
      <c r="O8" s="12" t="s">
        <v>4</v>
      </c>
      <c r="P8" s="12"/>
      <c r="Q8" s="12"/>
      <c r="R8" s="12"/>
      <c r="S8" s="12" t="s">
        <v>2</v>
      </c>
      <c r="T8" s="13">
        <v>0.1</v>
      </c>
      <c r="U8" s="14"/>
      <c r="V8" s="14"/>
      <c r="W8" s="14"/>
    </row>
    <row r="9" spans="4:23" ht="24.75" x14ac:dyDescent="0.4">
      <c r="D9" s="3">
        <v>150</v>
      </c>
      <c r="E9" s="2" t="s">
        <v>25</v>
      </c>
      <c r="F9" s="2"/>
      <c r="J9" s="10">
        <v>10</v>
      </c>
      <c r="K9" s="10">
        <f>+K8/4*2</f>
        <v>825</v>
      </c>
      <c r="M9" s="12" t="s">
        <v>5</v>
      </c>
      <c r="N9" s="15">
        <f>T15*O9</f>
        <v>0</v>
      </c>
      <c r="O9" s="12">
        <f>IF($D$9&gt;1000,$D$9-1000,0)</f>
        <v>0</v>
      </c>
      <c r="P9" s="12"/>
      <c r="Q9" s="12"/>
      <c r="R9" s="12"/>
      <c r="S9" s="12"/>
      <c r="T9" s="12"/>
      <c r="U9" s="14"/>
      <c r="V9" s="14"/>
      <c r="W9" s="14"/>
    </row>
    <row r="10" spans="4:23" x14ac:dyDescent="0.4">
      <c r="D10" s="4" t="s">
        <v>28</v>
      </c>
      <c r="E10" s="2"/>
      <c r="F10" s="2"/>
      <c r="M10" s="12" t="s">
        <v>6</v>
      </c>
      <c r="N10" s="15">
        <f>T14*O10</f>
        <v>0</v>
      </c>
      <c r="O10" s="12">
        <f>IF($D$9&gt;1000,800,IF(AND($D$9&lt;=1000,$D$9&gt;200),$D$9-200,0))</f>
        <v>0</v>
      </c>
      <c r="P10" s="12"/>
      <c r="Q10" s="12"/>
      <c r="R10" s="12"/>
      <c r="S10" s="16" t="s">
        <v>7</v>
      </c>
      <c r="T10" s="16" t="s">
        <v>8</v>
      </c>
      <c r="U10" s="14"/>
      <c r="V10" s="14"/>
      <c r="W10" s="14"/>
    </row>
    <row r="11" spans="4:23" x14ac:dyDescent="0.4">
      <c r="D11" s="5"/>
      <c r="E11" s="2"/>
      <c r="F11" s="2"/>
      <c r="M11" s="12" t="s">
        <v>9</v>
      </c>
      <c r="N11" s="15">
        <f>T13*O11</f>
        <v>4750</v>
      </c>
      <c r="O11" s="12">
        <f>IF($D$9&gt;200,100,IF(AND($D$9&lt;=200,$D$9&gt;100),$D$9-100,0))</f>
        <v>50</v>
      </c>
      <c r="P11" s="12"/>
      <c r="Q11" s="12"/>
      <c r="R11" s="12"/>
      <c r="S11" s="16" t="s">
        <v>10</v>
      </c>
      <c r="T11" s="15">
        <v>1650</v>
      </c>
      <c r="U11" s="14"/>
      <c r="V11" s="14"/>
      <c r="W11" s="14"/>
    </row>
    <row r="12" spans="4:23" ht="24.75" x14ac:dyDescent="0.4">
      <c r="D12" s="6" t="s">
        <v>1</v>
      </c>
      <c r="E12" s="6"/>
      <c r="F12" s="2"/>
      <c r="I12" s="23"/>
      <c r="J12" s="24"/>
      <c r="K12" s="29" t="s">
        <v>44</v>
      </c>
      <c r="M12" s="12" t="s">
        <v>11</v>
      </c>
      <c r="N12" s="15">
        <f>T12*O12</f>
        <v>6800</v>
      </c>
      <c r="O12" s="12">
        <f>IF($D$9&gt;100,80,IF(AND($D$9&lt;=100,$D$9&gt;20),$D$9-20,0))</f>
        <v>80</v>
      </c>
      <c r="P12" s="12"/>
      <c r="Q12" s="12"/>
      <c r="R12" s="12"/>
      <c r="S12" s="16" t="s">
        <v>12</v>
      </c>
      <c r="T12" s="15">
        <v>85</v>
      </c>
      <c r="U12" s="14"/>
      <c r="V12" s="14"/>
      <c r="W12" s="14"/>
    </row>
    <row r="13" spans="4:23" ht="24.75" x14ac:dyDescent="0.5">
      <c r="D13" s="7">
        <f>N22</f>
        <v>14520</v>
      </c>
      <c r="E13" s="8" t="s">
        <v>26</v>
      </c>
      <c r="F13" s="2"/>
      <c r="J13" s="25" t="s">
        <v>37</v>
      </c>
      <c r="K13" s="27" t="s">
        <v>38</v>
      </c>
      <c r="M13" s="12" t="s">
        <v>13</v>
      </c>
      <c r="N13" s="15">
        <v>1650</v>
      </c>
      <c r="O13" s="12"/>
      <c r="P13" s="12"/>
      <c r="Q13" s="12"/>
      <c r="R13" s="12"/>
      <c r="S13" s="16" t="s">
        <v>14</v>
      </c>
      <c r="T13" s="15">
        <v>95</v>
      </c>
      <c r="U13" s="14"/>
      <c r="V13" s="14"/>
      <c r="W13" s="14"/>
    </row>
    <row r="14" spans="4:23" x14ac:dyDescent="0.4">
      <c r="D14" s="2"/>
      <c r="E14" s="2"/>
      <c r="F14" s="2"/>
      <c r="J14" s="25" t="s">
        <v>39</v>
      </c>
      <c r="K14" s="28">
        <v>0</v>
      </c>
      <c r="M14" s="12" t="s">
        <v>16</v>
      </c>
      <c r="N14" s="15">
        <f>SUM(N9:N13)</f>
        <v>13200</v>
      </c>
      <c r="O14" s="15">
        <f>SUM(O9:O13)</f>
        <v>130</v>
      </c>
      <c r="P14" s="12"/>
      <c r="Q14" s="12"/>
      <c r="R14" s="15"/>
      <c r="S14" s="16" t="s">
        <v>15</v>
      </c>
      <c r="T14" s="15">
        <v>105</v>
      </c>
      <c r="U14" s="14"/>
      <c r="V14" s="14"/>
      <c r="W14" s="14"/>
    </row>
    <row r="15" spans="4:23" x14ac:dyDescent="0.4">
      <c r="D15" s="2" t="s">
        <v>29</v>
      </c>
      <c r="E15" s="2"/>
      <c r="F15" s="2"/>
      <c r="J15" s="25" t="s">
        <v>40</v>
      </c>
      <c r="K15" s="28">
        <v>85</v>
      </c>
      <c r="M15" s="12"/>
      <c r="N15" s="12"/>
      <c r="O15" s="12"/>
      <c r="P15" s="12"/>
      <c r="Q15" s="12"/>
      <c r="R15" s="15"/>
      <c r="S15" s="16" t="s">
        <v>32</v>
      </c>
      <c r="T15" s="15">
        <v>115</v>
      </c>
      <c r="U15" s="14"/>
      <c r="V15" s="14"/>
      <c r="W15" s="14"/>
    </row>
    <row r="16" spans="4:23" x14ac:dyDescent="0.4">
      <c r="D16" s="2" t="s">
        <v>30</v>
      </c>
      <c r="E16" s="2"/>
      <c r="F16" s="2"/>
      <c r="J16" s="25" t="s">
        <v>41</v>
      </c>
      <c r="K16" s="28">
        <v>95</v>
      </c>
      <c r="M16" s="12" t="s">
        <v>3</v>
      </c>
      <c r="N16" s="17">
        <f>N14</f>
        <v>13200</v>
      </c>
      <c r="O16" s="12"/>
      <c r="P16" s="12"/>
      <c r="Q16" s="12"/>
      <c r="R16" s="15"/>
      <c r="S16" s="12"/>
      <c r="T16" s="12"/>
      <c r="U16" s="14"/>
      <c r="V16" s="14"/>
      <c r="W16" s="14"/>
    </row>
    <row r="17" spans="4:23" x14ac:dyDescent="0.4">
      <c r="D17" s="2" t="s">
        <v>31</v>
      </c>
      <c r="E17" s="9"/>
      <c r="F17" s="9"/>
      <c r="J17" s="25" t="s">
        <v>42</v>
      </c>
      <c r="K17" s="28">
        <v>105</v>
      </c>
      <c r="M17" s="12" t="s">
        <v>20</v>
      </c>
      <c r="N17" s="12">
        <f>N16*T8</f>
        <v>1320</v>
      </c>
      <c r="O17" s="12">
        <f>INT(N17)</f>
        <v>1320</v>
      </c>
      <c r="P17" s="12"/>
      <c r="Q17" s="12"/>
      <c r="R17" s="15"/>
      <c r="S17" s="12"/>
      <c r="T17" s="12"/>
      <c r="U17" s="14"/>
      <c r="V17" s="14"/>
      <c r="W17" s="14"/>
    </row>
    <row r="18" spans="4:23" x14ac:dyDescent="0.4">
      <c r="D18" s="21" t="s">
        <v>33</v>
      </c>
      <c r="J18" s="25" t="s">
        <v>43</v>
      </c>
      <c r="K18" s="28">
        <v>115</v>
      </c>
      <c r="M18" s="12" t="s">
        <v>21</v>
      </c>
      <c r="N18" s="18">
        <f>N16+N17</f>
        <v>14520</v>
      </c>
      <c r="O18" s="12"/>
      <c r="P18" s="12"/>
      <c r="Q18" s="12"/>
      <c r="R18" s="12"/>
      <c r="S18" s="16" t="s">
        <v>7</v>
      </c>
      <c r="T18" s="16" t="s">
        <v>8</v>
      </c>
      <c r="U18" s="14" t="s">
        <v>17</v>
      </c>
      <c r="V18" s="14" t="s">
        <v>18</v>
      </c>
      <c r="W18" s="14" t="s">
        <v>19</v>
      </c>
    </row>
    <row r="19" spans="4:23" x14ac:dyDescent="0.4">
      <c r="D19" s="21" t="s">
        <v>34</v>
      </c>
      <c r="M19" s="12" t="s">
        <v>22</v>
      </c>
      <c r="N19" s="18">
        <f>N18-INT(N18/10)*10</f>
        <v>0</v>
      </c>
      <c r="O19" s="12"/>
      <c r="P19" s="12"/>
      <c r="Q19" s="12"/>
      <c r="R19" s="12"/>
      <c r="S19" s="12">
        <v>5</v>
      </c>
      <c r="T19" s="19">
        <f>T11*1/4</f>
        <v>412.5</v>
      </c>
      <c r="U19" s="14">
        <f>T19-INT(T19/10)*10</f>
        <v>2.5</v>
      </c>
      <c r="V19" s="14">
        <f>U19</f>
        <v>2.5</v>
      </c>
      <c r="W19" s="14">
        <f>INT(T19/10)*10+V19</f>
        <v>412.5</v>
      </c>
    </row>
    <row r="20" spans="4:23" x14ac:dyDescent="0.4">
      <c r="M20" s="12" t="s">
        <v>23</v>
      </c>
      <c r="N20" s="18">
        <f>IF(N19&lt;5,INT(N18/10)*10,IF(N19&gt;=5,INT(N18/10)*10+5,""))</f>
        <v>14520</v>
      </c>
      <c r="O20" s="12"/>
      <c r="P20" s="12"/>
      <c r="Q20" s="12"/>
      <c r="R20" s="12"/>
      <c r="S20" s="15">
        <v>10</v>
      </c>
      <c r="T20" s="20">
        <f>T11*2/4</f>
        <v>825</v>
      </c>
      <c r="U20" s="14">
        <f t="shared" ref="U20:U22" si="0">T20-INT(T20/10)*10</f>
        <v>5</v>
      </c>
      <c r="V20" s="14">
        <f t="shared" ref="V20:V22" si="1">U20</f>
        <v>5</v>
      </c>
      <c r="W20" s="14">
        <f t="shared" ref="W20:W22" si="2">INT(T20/10)*10+V20</f>
        <v>825</v>
      </c>
    </row>
    <row r="21" spans="4:23" x14ac:dyDescent="0.4">
      <c r="M21" s="12"/>
      <c r="N21" s="12"/>
      <c r="O21" s="12"/>
      <c r="P21" s="12"/>
      <c r="Q21" s="12"/>
      <c r="R21" s="12"/>
      <c r="S21" s="15">
        <v>15</v>
      </c>
      <c r="T21" s="20">
        <f>T11*3/4</f>
        <v>1237.5</v>
      </c>
      <c r="U21" s="14">
        <f t="shared" si="0"/>
        <v>7.5</v>
      </c>
      <c r="V21" s="14">
        <f t="shared" si="1"/>
        <v>7.5</v>
      </c>
      <c r="W21" s="14">
        <f t="shared" si="2"/>
        <v>1237.5</v>
      </c>
    </row>
    <row r="22" spans="4:23" x14ac:dyDescent="0.4">
      <c r="M22" s="12" t="s">
        <v>24</v>
      </c>
      <c r="N22" s="17">
        <f>N20</f>
        <v>14520</v>
      </c>
      <c r="O22" s="12"/>
      <c r="P22" s="12"/>
      <c r="Q22" s="12"/>
      <c r="R22" s="12"/>
      <c r="S22" s="15">
        <v>20</v>
      </c>
      <c r="T22" s="20">
        <f>T11</f>
        <v>1650</v>
      </c>
      <c r="U22" s="14">
        <f t="shared" si="0"/>
        <v>0</v>
      </c>
      <c r="V22" s="14">
        <f t="shared" si="1"/>
        <v>0</v>
      </c>
      <c r="W22" s="14">
        <f t="shared" si="2"/>
        <v>1650</v>
      </c>
    </row>
    <row r="23" spans="4:23" x14ac:dyDescent="0.4">
      <c r="P23" s="12"/>
      <c r="Q23" s="12"/>
      <c r="R23" s="12"/>
      <c r="S23" s="12"/>
      <c r="T23" s="12"/>
      <c r="U23" s="14"/>
      <c r="V23" s="14"/>
      <c r="W23" s="14"/>
    </row>
    <row r="24" spans="4:23" x14ac:dyDescent="0.4">
      <c r="P24" s="12"/>
      <c r="Q24" s="12"/>
      <c r="R24" s="12"/>
      <c r="S24" s="12"/>
      <c r="T24" s="12"/>
      <c r="U24" s="14"/>
      <c r="V24" s="14"/>
      <c r="W24" s="14"/>
    </row>
    <row r="25" spans="4:23" x14ac:dyDescent="0.4">
      <c r="P25" s="12"/>
      <c r="Q25" s="12"/>
      <c r="R25" s="12"/>
      <c r="S25" s="12"/>
      <c r="T25" s="12"/>
      <c r="U25" s="14"/>
      <c r="V25" s="14"/>
      <c r="W25" s="14"/>
    </row>
  </sheetData>
  <sheetProtection algorithmName="SHA-512" hashValue="Dpo4+YNMknlovjGySftCDe1VsUIXGDVpwu1am1E9NCkR9IR49b63KlJ7kRCeC8tC7PGZ++Tj3ti8ev9rJINFxg==" saltValue="0UFGvaB/ZqSmsIlVrPV3LQ==" spinCount="100000" sheet="1" objects="1" scenarios="1"/>
  <protectedRanges>
    <protectedRange sqref="D9" name="範囲1"/>
  </protectedRanges>
  <phoneticPr fontId="2"/>
  <pageMargins left="0.7" right="0.7" top="0.75" bottom="0.75" header="0.3" footer="0.3"/>
  <pageSetup paperSize="9" scale="33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f舟久保　達也</dc:creator>
  <cp:lastModifiedBy>f舟久保　達也</cp:lastModifiedBy>
  <cp:lastPrinted>2026-01-06T02:30:39Z</cp:lastPrinted>
  <dcterms:created xsi:type="dcterms:W3CDTF">2025-12-19T02:56:17Z</dcterms:created>
  <dcterms:modified xsi:type="dcterms:W3CDTF">2026-01-16T00:58:42Z</dcterms:modified>
</cp:coreProperties>
</file>